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showVerticalScroll="0" showSheetTabs="0" xWindow="0" yWindow="0" windowWidth="16384" windowHeight="8192" tabRatio="264" activeTab="0"/>
  </bookViews>
  <sheets>
    <sheet name="DP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14"/>
            <color indexed="8"/>
            <rFont val="Times New Roman"/>
            <family val="1"/>
          </rPr>
          <t xml:space="preserve">0.25
</t>
        </r>
      </text>
    </comment>
    <comment ref="D7" authorId="0">
      <text>
        <r>
          <rPr>
            <b/>
            <sz val="14"/>
            <color indexed="8"/>
            <rFont val="Times New Roman"/>
            <family val="1"/>
          </rPr>
          <t xml:space="preserve">0.25
</t>
        </r>
      </text>
    </comment>
    <comment ref="F5" authorId="0">
      <text>
        <r>
          <rPr>
            <b/>
            <sz val="14"/>
            <color indexed="8"/>
            <rFont val="Times New Roman"/>
            <family val="1"/>
          </rPr>
          <t xml:space="preserve">0.35
</t>
        </r>
      </text>
    </comment>
    <comment ref="F6" authorId="0">
      <text>
        <r>
          <rPr>
            <b/>
            <sz val="14"/>
            <color indexed="8"/>
            <rFont val="Times New Roman"/>
            <family val="1"/>
          </rPr>
          <t xml:space="preserve">0.35
</t>
        </r>
      </text>
    </comment>
  </commentList>
</comments>
</file>

<file path=xl/sharedStrings.xml><?xml version="1.0" encoding="utf-8"?>
<sst xmlns="http://schemas.openxmlformats.org/spreadsheetml/2006/main" count="66" uniqueCount="56">
  <si>
    <t>GRILLE d'EVALUATION des RISQUES pour D.P.S</t>
  </si>
  <si>
    <t>zone à saisir</t>
  </si>
  <si>
    <t>faible</t>
  </si>
  <si>
    <t>modéré</t>
  </si>
  <si>
    <t>moyen</t>
  </si>
  <si>
    <t>élevé</t>
  </si>
  <si>
    <t>RIS</t>
  </si>
  <si>
    <t>Type de DPS</t>
  </si>
  <si>
    <r>
      <rPr>
        <b/>
        <sz val="12"/>
        <rFont val="Arial"/>
        <family val="2"/>
      </rPr>
      <t>indicateur P</t>
    </r>
    <r>
      <rPr>
        <b/>
        <vertAlign val="subscript"/>
        <sz val="12"/>
        <rFont val="Arial"/>
        <family val="2"/>
      </rPr>
      <t>2</t>
    </r>
  </si>
  <si>
    <t>&lt;=0.25</t>
  </si>
  <si>
    <t>à la diligence de l'autorité de police</t>
  </si>
  <si>
    <t xml:space="preserve">Attention, pour les "Non-Initiés", l'usage de cette grille de calcul dimmensionnant doit être précédé de la lecture du chapitre 2 , P71 et suivante sur les DPS </t>
  </si>
  <si>
    <r>
      <rPr>
        <b/>
        <sz val="12"/>
        <rFont val="Arial"/>
        <family val="2"/>
      </rPr>
      <t>indicateur E</t>
    </r>
    <r>
      <rPr>
        <b/>
        <vertAlign val="subscript"/>
        <sz val="12"/>
        <rFont val="Arial"/>
        <family val="2"/>
      </rPr>
      <t>1</t>
    </r>
  </si>
  <si>
    <t>0.25&lt;RIS&lt;=1.125</t>
  </si>
  <si>
    <t>point d'alerte et de premiers secours</t>
  </si>
  <si>
    <r>
      <rPr>
        <b/>
        <sz val="12"/>
        <rFont val="Arial"/>
        <family val="2"/>
      </rPr>
      <t>indicateur E</t>
    </r>
    <r>
      <rPr>
        <b/>
        <vertAlign val="subscript"/>
        <sz val="12"/>
        <rFont val="Arial"/>
        <family val="2"/>
      </rPr>
      <t>2</t>
    </r>
  </si>
  <si>
    <t>1.125&lt;RIS&lt;=12</t>
  </si>
  <si>
    <t>DPS de petite envergure</t>
  </si>
  <si>
    <t>indice total de risque</t>
  </si>
  <si>
    <t>12&lt;RIS&lt;=36</t>
  </si>
  <si>
    <t>DPS de moyenne envergure</t>
  </si>
  <si>
    <t>36&lt;RIS</t>
  </si>
  <si>
    <t>DPS de grande envergure</t>
  </si>
  <si>
    <t>Effectif prévisible déclaré du public*</t>
  </si>
  <si>
    <t>=</t>
  </si>
  <si>
    <r>
      <rPr>
        <b/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>1</t>
    </r>
  </si>
  <si>
    <t xml:space="preserve">*Effectif instantané et non l'effectif cumulé </t>
  </si>
  <si>
    <t xml:space="preserve">Ratio Intervenants Secouristes: </t>
  </si>
  <si>
    <t>x</t>
  </si>
  <si>
    <t xml:space="preserve">effectif pair intervenants secouristes: </t>
  </si>
  <si>
    <r>
      <rPr>
        <b/>
        <sz val="7"/>
        <rFont val="Arial"/>
        <family val="2"/>
      </rPr>
      <t>P</t>
    </r>
    <r>
      <rPr>
        <b/>
        <vertAlign val="subscript"/>
        <sz val="7"/>
        <rFont val="Arial"/>
        <family val="2"/>
      </rPr>
      <t>2</t>
    </r>
  </si>
  <si>
    <t>activité du rassemblement</t>
  </si>
  <si>
    <r>
      <rPr>
        <b/>
        <sz val="7"/>
        <rFont val="Arial"/>
        <family val="2"/>
      </rPr>
      <t>E</t>
    </r>
    <r>
      <rPr>
        <b/>
        <vertAlign val="subscript"/>
        <sz val="7"/>
        <rFont val="Arial"/>
        <family val="2"/>
      </rPr>
      <t>1</t>
    </r>
  </si>
  <si>
    <t>caractéristiques de l'environnement ou de l'accessibilité du site</t>
  </si>
  <si>
    <r>
      <rPr>
        <b/>
        <sz val="7"/>
        <rFont val="Arial"/>
        <family val="2"/>
      </rPr>
      <t>E</t>
    </r>
    <r>
      <rPr>
        <b/>
        <vertAlign val="subscript"/>
        <sz val="7"/>
        <rFont val="Arial"/>
        <family val="2"/>
      </rPr>
      <t>2</t>
    </r>
  </si>
  <si>
    <t>délais intervention secours publics</t>
  </si>
  <si>
    <t>public assis :</t>
  </si>
  <si>
    <t>spectacle, cérémonie cultuelle, réunion publique, restauration, rendez- sportif</t>
  </si>
  <si>
    <t>- structure permanentes: bâtiment, salle "en dur"…
- voie publiques, rues, …. avec accès dégagés
- conditions d'accès aisées</t>
  </si>
  <si>
    <t>£</t>
  </si>
  <si>
    <t>10 minutes</t>
  </si>
  <si>
    <t>public debout :</t>
  </si>
  <si>
    <t>cérémonie cultuelle, réunion publique, restau- ration, exposition, foire, comice agricole…</t>
  </si>
  <si>
    <t xml:space="preserve">- structure non permanentes: gradins, tribunes, chapiteaux…        
- espaces naturels: surface &lt;= 2 ha                                       </t>
  </si>
  <si>
    <r>
      <rPr>
        <sz val="7"/>
        <rFont val="Lucida Sans Unicode"/>
        <family val="2"/>
      </rPr>
      <t xml:space="preserve"> </t>
    </r>
    <r>
      <rPr>
        <sz val="7"/>
        <rFont val="Arial"/>
        <family val="2"/>
      </rPr>
      <t>- brancardage: 150m&lt;longueur&lt;=300m
 - terrain en pente sur plus de 100m</t>
    </r>
  </si>
  <si>
    <t>&gt;</t>
  </si>
  <si>
    <t>10 minutes et</t>
  </si>
  <si>
    <t>20 minutes</t>
  </si>
  <si>
    <t>spectacle public statique, fête foraine, rendez-sportif avec protection du public par rapport à l'événement</t>
  </si>
  <si>
    <t xml:space="preserve">- espaces naturels: surface 2 ha &lt;surface&lt;= à 5 ha
- brancardage: 300m&lt;longueur&lt;=600m 
- autres conditions d'accès difficiles: talus escaliers..                               </t>
  </si>
  <si>
    <t xml:space="preserve">- terrain en pente sur plus de 150m
- autres conditions d'accès difficiles: 
</t>
  </si>
  <si>
    <t>20 minutes et</t>
  </si>
  <si>
    <t>30 minutes</t>
  </si>
  <si>
    <t>spectacle public dynamique, danse, feria, fête votive, carnaval, spectacle de rue, grande parade, rendez-sportif sans protection du public par rapport à l'événement</t>
  </si>
  <si>
    <t>- espaces naturels: surface &gt; à 5 ha
- brancardage: longueur &gt; 600m
- terrain en pente sur plus de 300m
- autres conditions d'accès difficiles: talus escaliers, voies non carrossables .…
- progression des secours rendue difficile par la présence du public</t>
  </si>
  <si>
    <r>
      <rPr>
        <b/>
        <sz val="7"/>
        <rFont val="Arial"/>
        <family val="2"/>
      </rPr>
      <t>événement se déroulant sur plusieurs jours avec présence permanente du public:</t>
    </r>
    <r>
      <rPr>
        <sz val="7"/>
        <rFont val="Arial"/>
        <family val="2"/>
      </rPr>
      <t xml:space="preserve"> hébergement sur site ou à proximité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</si>
</sst>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00"/>
  </numFmts>
  <fonts count="19">
    <font>
      <sz val="10"/>
      <name val="Arial"/>
      <family val="2"/>
    </font>
    <font>
      <b/>
      <i/>
      <u val="single"/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bscript"/>
      <sz val="7"/>
      <name val="Arial"/>
      <family val="2"/>
    </font>
    <font>
      <sz val="7"/>
      <name val="Symbol"/>
      <family val="1"/>
    </font>
    <font>
      <sz val="7"/>
      <name val="Lucida Sans Unicode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vertical="top" wrapText="1"/>
    </xf>
    <xf numFmtId="165" fontId="4" fillId="2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4" fontId="0" fillId="3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4" fillId="4" borderId="4" xfId="0" applyFont="1" applyFill="1" applyBorder="1" applyAlignment="1">
      <alignment horizontal="center" vertical="center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164" fontId="7" fillId="0" borderId="0" xfId="0" applyFont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4" fontId="0" fillId="0" borderId="6" xfId="0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3" fillId="5" borderId="0" xfId="0" applyFont="1" applyFill="1" applyBorder="1" applyAlignment="1">
      <alignment horizontal="left" vertical="top" wrapText="1"/>
    </xf>
    <xf numFmtId="164" fontId="4" fillId="6" borderId="4" xfId="0" applyFont="1" applyFill="1" applyBorder="1" applyAlignment="1">
      <alignment horizontal="center" vertical="center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164" fontId="0" fillId="0" borderId="7" xfId="0" applyFont="1" applyBorder="1" applyAlignment="1">
      <alignment horizontal="center" vertical="center"/>
    </xf>
    <xf numFmtId="164" fontId="0" fillId="0" borderId="8" xfId="0" applyBorder="1" applyAlignment="1">
      <alignment horizontal="left" vertical="center"/>
    </xf>
    <xf numFmtId="164" fontId="4" fillId="7" borderId="4" xfId="0" applyFont="1" applyFill="1" applyBorder="1" applyAlignment="1">
      <alignment horizontal="center" vertical="center"/>
    </xf>
    <xf numFmtId="166" fontId="0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Font="1" applyBorder="1" applyAlignment="1">
      <alignment horizontal="left" vertical="center"/>
    </xf>
    <xf numFmtId="164" fontId="0" fillId="3" borderId="4" xfId="0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right" vertical="center"/>
    </xf>
    <xf numFmtId="166" fontId="5" fillId="3" borderId="10" xfId="0" applyNumberFormat="1" applyFont="1" applyFill="1" applyBorder="1" applyAlignment="1">
      <alignment horizontal="left" vertical="center"/>
    </xf>
    <xf numFmtId="166" fontId="0" fillId="3" borderId="11" xfId="0" applyNumberForma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12" xfId="0" applyFont="1" applyBorder="1" applyAlignment="1">
      <alignment horizontal="left" vertical="center"/>
    </xf>
    <xf numFmtId="164" fontId="7" fillId="0" borderId="0" xfId="0" applyFont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5" fillId="2" borderId="4" xfId="0" applyFont="1" applyFill="1" applyBorder="1" applyAlignment="1" applyProtection="1">
      <alignment horizontal="center" vertical="center"/>
      <protection locked="0"/>
    </xf>
    <xf numFmtId="164" fontId="4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7" fontId="5" fillId="8" borderId="0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5" fillId="8" borderId="0" xfId="0" applyFont="1" applyFill="1" applyBorder="1" applyAlignment="1">
      <alignment horizontal="right" vertical="center"/>
    </xf>
    <xf numFmtId="164" fontId="5" fillId="8" borderId="0" xfId="0" applyFont="1" applyFill="1" applyBorder="1" applyAlignment="1">
      <alignment horizontal="left" vertical="center"/>
    </xf>
    <xf numFmtId="164" fontId="0" fillId="0" borderId="0" xfId="0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11" fillId="0" borderId="0" xfId="0" applyFont="1" applyAlignment="1">
      <alignment vertical="center"/>
    </xf>
    <xf numFmtId="164" fontId="12" fillId="4" borderId="4" xfId="0" applyFont="1" applyFill="1" applyBorder="1" applyAlignment="1">
      <alignment horizontal="center" vertical="center"/>
    </xf>
    <xf numFmtId="164" fontId="12" fillId="4" borderId="1" xfId="0" applyFont="1" applyFill="1" applyBorder="1" applyAlignment="1">
      <alignment horizontal="center" vertical="center"/>
    </xf>
    <xf numFmtId="164" fontId="12" fillId="6" borderId="4" xfId="0" applyFont="1" applyFill="1" applyBorder="1" applyAlignment="1">
      <alignment horizontal="center" vertical="center"/>
    </xf>
    <xf numFmtId="164" fontId="12" fillId="7" borderId="4" xfId="0" applyFont="1" applyFill="1" applyBorder="1" applyAlignment="1">
      <alignment horizontal="center" vertical="center"/>
    </xf>
    <xf numFmtId="164" fontId="12" fillId="7" borderId="4" xfId="0" applyFont="1" applyFill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4" fontId="11" fillId="0" borderId="11" xfId="0" applyFont="1" applyBorder="1" applyAlignment="1">
      <alignment horizontal="left" vertical="center" wrapText="1"/>
    </xf>
    <xf numFmtId="166" fontId="12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left" vertical="center" wrapText="1"/>
    </xf>
    <xf numFmtId="164" fontId="14" fillId="0" borderId="9" xfId="0" applyFont="1" applyBorder="1" applyAlignment="1">
      <alignment vertical="center"/>
    </xf>
    <xf numFmtId="164" fontId="11" fillId="0" borderId="10" xfId="0" applyFont="1" applyBorder="1" applyAlignment="1">
      <alignment vertical="center"/>
    </xf>
    <xf numFmtId="164" fontId="11" fillId="0" borderId="11" xfId="0" applyFont="1" applyBorder="1" applyAlignment="1">
      <alignment vertical="center"/>
    </xf>
    <xf numFmtId="165" fontId="11" fillId="0" borderId="9" xfId="0" applyNumberFormat="1" applyFont="1" applyBorder="1" applyAlignment="1">
      <alignment horizontal="left" vertical="center" wrapText="1"/>
    </xf>
    <xf numFmtId="165" fontId="15" fillId="0" borderId="11" xfId="0" applyNumberFormat="1" applyFont="1" applyBorder="1" applyAlignment="1">
      <alignment horizontal="left" vertical="center" wrapText="1"/>
    </xf>
    <xf numFmtId="164" fontId="11" fillId="0" borderId="9" xfId="0" applyFont="1" applyBorder="1" applyAlignment="1">
      <alignment vertical="center"/>
    </xf>
    <xf numFmtId="164" fontId="14" fillId="0" borderId="10" xfId="0" applyFont="1" applyBorder="1" applyAlignment="1">
      <alignment vertical="center"/>
    </xf>
    <xf numFmtId="165" fontId="11" fillId="0" borderId="11" xfId="0" applyNumberFormat="1" applyFont="1" applyBorder="1" applyAlignment="1">
      <alignment horizontal="left" vertical="center" wrapText="1"/>
    </xf>
    <xf numFmtId="164" fontId="11" fillId="0" borderId="10" xfId="0" applyFont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/>
    </xf>
    <xf numFmtId="164" fontId="16" fillId="0" borderId="0" xfId="0" applyFont="1" applyAlignment="1">
      <alignment vertical="center"/>
    </xf>
    <xf numFmtId="164" fontId="12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0</xdr:rowOff>
    </xdr:from>
    <xdr:to>
      <xdr:col>2</xdr:col>
      <xdr:colOff>1209675</xdr:colOff>
      <xdr:row>3</xdr:row>
      <xdr:rowOff>104775</xdr:rowOff>
    </xdr:to>
    <xdr:sp>
      <xdr:nvSpPr>
        <xdr:cNvPr id="1" name="Line 5"/>
        <xdr:cNvSpPr>
          <a:spLocks/>
        </xdr:cNvSpPr>
      </xdr:nvSpPr>
      <xdr:spPr>
        <a:xfrm>
          <a:off x="1019175" y="542925"/>
          <a:ext cx="666750" cy="257175"/>
        </a:xfrm>
        <a:prstGeom prst="line">
          <a:avLst/>
        </a:prstGeom>
        <a:noFill/>
        <a:ln w="936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0</xdr:row>
      <xdr:rowOff>323850</xdr:rowOff>
    </xdr:from>
    <xdr:to>
      <xdr:col>18</xdr:col>
      <xdr:colOff>238125</xdr:colOff>
      <xdr:row>3</xdr:row>
      <xdr:rowOff>123825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23850"/>
          <a:ext cx="685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showZeros="0" tabSelected="1" showOutlineSymbols="0" workbookViewId="0" topLeftCell="A1">
      <selection activeCell="M12" sqref="M12"/>
    </sheetView>
  </sheetViews>
  <sheetFormatPr defaultColWidth="10.28125" defaultRowHeight="12.75"/>
  <cols>
    <col min="1" max="1" width="2.140625" style="1" customWidth="1"/>
    <col min="2" max="2" width="5.00390625" style="1" customWidth="1"/>
    <col min="3" max="3" width="19.140625" style="1" customWidth="1"/>
    <col min="4" max="4" width="10.421875" style="1" customWidth="1"/>
    <col min="5" max="5" width="8.421875" style="1" customWidth="1"/>
    <col min="6" max="6" width="8.7109375" style="1" customWidth="1"/>
    <col min="7" max="7" width="3.8515625" style="1" customWidth="1"/>
    <col min="8" max="8" width="11.7109375" style="1" customWidth="1"/>
    <col min="9" max="9" width="2.00390625" style="1" customWidth="1"/>
    <col min="10" max="10" width="6.7109375" style="1" customWidth="1"/>
    <col min="11" max="11" width="2.8515625" style="1" customWidth="1"/>
    <col min="12" max="13" width="11.28125" style="1" customWidth="1"/>
    <col min="14" max="14" width="15.00390625" style="1" customWidth="1"/>
    <col min="15" max="15" width="4.28125" style="1" customWidth="1"/>
    <col min="16" max="16" width="1.28515625" style="1" customWidth="1"/>
    <col min="17" max="17" width="9.7109375" style="1" customWidth="1"/>
    <col min="18" max="18" width="1.57421875" style="1" customWidth="1"/>
    <col min="19" max="19" width="7.421875" style="1" customWidth="1"/>
    <col min="20" max="16384" width="11.28125" style="1" customWidth="1"/>
  </cols>
  <sheetData>
    <row r="1" spans="3:19" ht="27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</row>
    <row r="2" spans="1:19" ht="15.75">
      <c r="A2" s="5" t="s">
        <v>1</v>
      </c>
      <c r="B2" s="5"/>
      <c r="C2" s="5"/>
      <c r="Q2" s="4"/>
      <c r="R2" s="4"/>
      <c r="S2" s="4"/>
    </row>
    <row r="3" spans="1:19" ht="12" customHeight="1">
      <c r="A3" s="6"/>
      <c r="B3" s="6"/>
      <c r="C3" s="6"/>
      <c r="D3" s="7" t="s">
        <v>2</v>
      </c>
      <c r="E3" s="7" t="s">
        <v>3</v>
      </c>
      <c r="F3" s="7" t="s">
        <v>4</v>
      </c>
      <c r="G3" s="7" t="s">
        <v>5</v>
      </c>
      <c r="H3" s="7"/>
      <c r="J3" s="8" t="s">
        <v>6</v>
      </c>
      <c r="K3" s="8"/>
      <c r="L3" s="8"/>
      <c r="M3" s="8" t="s">
        <v>7</v>
      </c>
      <c r="N3" s="8"/>
      <c r="O3" s="8"/>
      <c r="Q3" s="4"/>
      <c r="R3" s="4"/>
      <c r="S3" s="4"/>
    </row>
    <row r="4" spans="4:19" ht="12" customHeight="1">
      <c r="D4" s="9">
        <v>0.25</v>
      </c>
      <c r="E4" s="9">
        <v>0.3</v>
      </c>
      <c r="F4" s="9">
        <v>0.35</v>
      </c>
      <c r="G4" s="9">
        <v>0.4</v>
      </c>
      <c r="H4" s="9"/>
      <c r="J4" s="8"/>
      <c r="K4" s="8"/>
      <c r="L4" s="8"/>
      <c r="M4" s="8"/>
      <c r="N4" s="8"/>
      <c r="O4" s="8"/>
      <c r="P4" s="10"/>
      <c r="Q4" s="4"/>
      <c r="R4" s="4"/>
      <c r="S4" s="4"/>
    </row>
    <row r="5" spans="2:19" ht="18.75" customHeight="1">
      <c r="B5" s="11" t="s">
        <v>8</v>
      </c>
      <c r="C5" s="11"/>
      <c r="D5" s="12"/>
      <c r="E5" s="12"/>
      <c r="F5" s="12"/>
      <c r="G5" s="12">
        <v>0.4</v>
      </c>
      <c r="H5" s="12"/>
      <c r="I5" s="13">
        <f aca="true" t="shared" si="0" ref="I5:I7">IF(COUNTBLANK(D5:G5)&lt;&gt;3,"",COUNTA(D5:G5))</f>
        <v>1</v>
      </c>
      <c r="J5" s="14" t="s">
        <v>9</v>
      </c>
      <c r="K5" s="14"/>
      <c r="L5" s="14"/>
      <c r="M5" s="15" t="s">
        <v>10</v>
      </c>
      <c r="N5" s="15"/>
      <c r="O5" s="16"/>
      <c r="P5" s="17"/>
      <c r="Q5" s="18" t="s">
        <v>11</v>
      </c>
      <c r="R5" s="18"/>
      <c r="S5" s="18"/>
    </row>
    <row r="6" spans="2:19" ht="19.5">
      <c r="B6" s="19" t="s">
        <v>12</v>
      </c>
      <c r="C6" s="19"/>
      <c r="D6" s="20"/>
      <c r="E6" s="20"/>
      <c r="F6" s="20"/>
      <c r="G6" s="20">
        <v>0.4</v>
      </c>
      <c r="H6" s="20"/>
      <c r="I6" s="13">
        <f t="shared" si="0"/>
        <v>1</v>
      </c>
      <c r="J6" s="21" t="s">
        <v>13</v>
      </c>
      <c r="K6" s="21"/>
      <c r="L6" s="21"/>
      <c r="M6" s="17" t="s">
        <v>14</v>
      </c>
      <c r="N6" s="17"/>
      <c r="O6" s="22"/>
      <c r="P6" s="17"/>
      <c r="Q6" s="18"/>
      <c r="R6" s="18"/>
      <c r="S6" s="18"/>
    </row>
    <row r="7" spans="2:19" ht="19.5">
      <c r="B7" s="23" t="s">
        <v>15</v>
      </c>
      <c r="C7" s="23"/>
      <c r="D7" s="20"/>
      <c r="E7" s="20"/>
      <c r="F7" s="24"/>
      <c r="G7" s="20">
        <v>0.4</v>
      </c>
      <c r="H7" s="20"/>
      <c r="I7" s="13">
        <f t="shared" si="0"/>
        <v>1</v>
      </c>
      <c r="J7" s="21" t="s">
        <v>16</v>
      </c>
      <c r="K7" s="21"/>
      <c r="L7" s="21"/>
      <c r="M7" s="25" t="s">
        <v>17</v>
      </c>
      <c r="N7" s="25"/>
      <c r="O7" s="25"/>
      <c r="P7" s="17"/>
      <c r="Q7" s="18"/>
      <c r="R7" s="18"/>
      <c r="S7" s="18"/>
    </row>
    <row r="8" spans="2:19" ht="12.75">
      <c r="B8" s="26" t="s">
        <v>18</v>
      </c>
      <c r="C8" s="26"/>
      <c r="D8" s="27">
        <f>IF(COUNTA(D5:H7)=0,"",IF(AND(SUM(D10:H10)&lt;3,COUNTA(D5:H7)&lt;&gt;3,SUM(I5:I7)&lt;&gt;3),"saisir les indicateurs",IF(AND(COUNTA(D5:H7)=3,SUM(D10:H10)=3,D9=""),SUM(D5:H7))))</f>
        <v>1.2000000000000002</v>
      </c>
      <c r="E8" s="27"/>
      <c r="F8" s="28">
        <f>" = i"</f>
        <v>0</v>
      </c>
      <c r="G8" s="28"/>
      <c r="H8" s="29"/>
      <c r="J8" s="21" t="s">
        <v>19</v>
      </c>
      <c r="K8" s="21"/>
      <c r="L8" s="21"/>
      <c r="M8" s="25" t="s">
        <v>20</v>
      </c>
      <c r="N8" s="25"/>
      <c r="O8" s="25"/>
      <c r="P8" s="17"/>
      <c r="Q8" s="18"/>
      <c r="R8" s="18"/>
      <c r="S8" s="18"/>
    </row>
    <row r="9" spans="4:19" ht="15.75">
      <c r="D9" s="30"/>
      <c r="E9" s="30"/>
      <c r="F9" s="30"/>
      <c r="G9" s="30"/>
      <c r="H9" s="30"/>
      <c r="J9" s="31" t="s">
        <v>21</v>
      </c>
      <c r="K9" s="31"/>
      <c r="L9" s="31"/>
      <c r="M9" s="32" t="s">
        <v>22</v>
      </c>
      <c r="N9" s="32"/>
      <c r="O9" s="32"/>
      <c r="P9" s="17"/>
      <c r="Q9" s="18"/>
      <c r="R9" s="18"/>
      <c r="S9" s="18"/>
    </row>
    <row r="10" spans="4:19" s="33" customFormat="1" ht="6.75" customHeight="1">
      <c r="D10" s="33">
        <f>COUNTIF(D5:D7,0.25)</f>
        <v>0</v>
      </c>
      <c r="E10" s="33">
        <f>COUNTIF(E5:E7,0.3)</f>
        <v>0</v>
      </c>
      <c r="F10" s="33">
        <f>COUNTIF(F5:F7,0.35)</f>
        <v>0</v>
      </c>
      <c r="G10" s="34">
        <f>COUNTIF(G5:H7,0.4)</f>
        <v>3</v>
      </c>
      <c r="H10" s="34"/>
      <c r="J10" s="34"/>
      <c r="K10" s="34"/>
      <c r="L10" s="34"/>
      <c r="M10" s="35"/>
      <c r="N10" s="35"/>
      <c r="O10" s="35"/>
      <c r="P10" s="35"/>
      <c r="Q10" s="18"/>
      <c r="R10" s="18"/>
      <c r="S10" s="18"/>
    </row>
    <row r="11" spans="3:19" ht="18.75">
      <c r="C11" s="36" t="s">
        <v>23</v>
      </c>
      <c r="D11" s="36"/>
      <c r="E11" s="36"/>
      <c r="F11" s="36"/>
      <c r="G11" s="37"/>
      <c r="H11" s="38">
        <v>0</v>
      </c>
      <c r="I11" s="1" t="s">
        <v>24</v>
      </c>
      <c r="J11" s="39" t="s">
        <v>25</v>
      </c>
      <c r="K11" s="1" t="s">
        <v>26</v>
      </c>
      <c r="L11" s="40"/>
      <c r="Q11" s="18"/>
      <c r="R11" s="18"/>
      <c r="S11" s="18"/>
    </row>
    <row r="12" spans="3:19" ht="12.75">
      <c r="C12" s="41"/>
      <c r="H12" s="42">
        <f>IF(OR(H11&lt;=0,H11=""),"effectif prévisible à saisir","")</f>
        <v>0</v>
      </c>
      <c r="Q12" s="18"/>
      <c r="R12" s="18"/>
      <c r="S12" s="18"/>
    </row>
    <row r="13" spans="3:19" ht="12.75">
      <c r="C13" s="10" t="s">
        <v>27</v>
      </c>
      <c r="D13" s="10"/>
      <c r="E13" s="43">
        <f>IF(D8="saisir les indicateurs","",D8)</f>
        <v>1.2000000000000002</v>
      </c>
      <c r="F13" s="44" t="s">
        <v>28</v>
      </c>
      <c r="G13" s="45"/>
      <c r="H13" s="45">
        <f>IF(H11&gt;100000,100000+((H11-100000)/2),H11)</f>
        <v>0</v>
      </c>
      <c r="I13" s="44" t="s">
        <v>24</v>
      </c>
      <c r="J13" s="46">
        <f>E13*H13/H14</f>
        <v>0</v>
      </c>
      <c r="K13" s="44" t="s">
        <v>24</v>
      </c>
      <c r="L13" s="47" t="s">
        <v>6</v>
      </c>
      <c r="N13" s="33">
        <f>IF(J13&lt;=0.25,0,IF(AND(J13&lt;0.25,J13&lt;=1.125),2,IF(J13&gt;1.125,4)))</f>
        <v>0</v>
      </c>
      <c r="Q13" s="18"/>
      <c r="R13" s="18"/>
      <c r="S13" s="18"/>
    </row>
    <row r="14" spans="3:19" ht="12.75">
      <c r="C14" s="10"/>
      <c r="D14" s="10"/>
      <c r="E14" s="43"/>
      <c r="F14" s="44"/>
      <c r="G14" s="45"/>
      <c r="H14" s="48">
        <v>1000</v>
      </c>
      <c r="I14" s="44"/>
      <c r="J14" s="46"/>
      <c r="K14" s="44"/>
      <c r="L14" s="47"/>
      <c r="Q14" s="18"/>
      <c r="R14" s="18"/>
      <c r="S14" s="18"/>
    </row>
    <row r="15" ht="6" customHeight="1"/>
    <row r="16" spans="3:14" ht="12.75">
      <c r="C16" s="10" t="s">
        <v>29</v>
      </c>
      <c r="D16" s="10"/>
      <c r="E16" s="10"/>
      <c r="F16" s="49">
        <f>IF(J13&lt;=0.25,"",IF(J16="point d'alerte et de premiers secours"," 2 intervenants",IF(AND(OR(J16="DPS de petite envergure",J16="DPS de moyenne envergure",J16="DPS de grande envergure")*EVEN(J13)&lt;4)," 4 intervenants dans un ",EVEN(J13)&amp;" intervenants dans un ")))</f>
        <v>0</v>
      </c>
      <c r="G16" s="49"/>
      <c r="H16" s="49"/>
      <c r="I16" s="49"/>
      <c r="J16" s="50">
        <f>IF(OR(E13=FALSE,H11="",H11=0),"",IF(J13&lt;=0.25,"à la discrétion de l'autorité de police",IF(AND(J13&gt;0.25,J13&lt;=1.125),"point d'alerte et de premiers secours",IF(AND(J13&gt;1.125,J13&lt;=12),"DPS de petite envergure",IF(AND(J13&gt;12,J13&lt;=36),"DPS de moyenne envergure",IF(J13&gt;36,"DPS de grande envergure"))))))</f>
        <v>0</v>
      </c>
      <c r="K16" s="50"/>
      <c r="L16" s="50"/>
      <c r="M16" s="50"/>
      <c r="N16" s="50"/>
    </row>
    <row r="17" spans="3:14" ht="12.75">
      <c r="C17" s="45"/>
      <c r="D17" s="45"/>
      <c r="F17" s="17">
        <f>IF(J13&lt;=0.25," ",IF(AND(J13&gt;0.25,J13&lt;=1.125),"un lot C + un défrillateur",""))</f>
        <v>0</v>
      </c>
      <c r="G17" s="17"/>
      <c r="H17" s="17"/>
      <c r="I17" s="17"/>
      <c r="J17" s="17"/>
      <c r="K17" s="17"/>
      <c r="L17" s="17"/>
      <c r="M17" s="17"/>
      <c r="N17" s="17"/>
    </row>
    <row r="18" spans="6:14" ht="12.75">
      <c r="F18" s="17">
        <f>IF(J13&lt;1.126,"",IF(AND(EVEN(J13)&lt;=4,J16="DPS de petite envergure"),"un poste de secours (1lot A)",IF(AND(EVEN(J13)=6,J16="DPS de petite envergure"),"un poste de secours (1lot A) + un binôme (1lot B)",IF(AND(EVEN(J13)=8,J16="DPS de petite envergure"),"un poste de secours (1lot A) + une 2ème équipe (1lot C)",IF(AND(EVEN(J13)=10,J16="DPS de petite envergure"),"un poste de secours (1lot A) + une 2ème équipe (1lot C) + un binôme (1lot B)",IF(AND(EVEN(J13)=12,J16="DPS de petite envergure"),"un poste de secours (1lot A) + une 2ème équipe (1lot C) + deux binômes (2lots B)",""))))))</f>
        <v>0</v>
      </c>
      <c r="G18" s="17"/>
      <c r="H18" s="17"/>
      <c r="I18" s="17"/>
      <c r="J18" s="17"/>
      <c r="K18" s="17"/>
      <c r="L18" s="17"/>
      <c r="M18" s="17"/>
      <c r="N18" s="17"/>
    </row>
    <row r="19" spans="6:16" ht="33" customHeight="1">
      <c r="F19" s="51">
        <f>IF(J13&lt;=12,"",IF(AND(J13&gt;12,J13&lt;=36),"2 à 3 postes de secours (lot A) sous la direction d'un chef de section avec 2 logisticiens",IF(J13&gt;36,"mise en place, sous la direction d'un chef de dispositif, d'au moins 2 secteurs comprenant chacun d'une part 1 à 3 postes de secours et d'autre part deux logistiens adm et tech")))</f>
        <v>0</v>
      </c>
      <c r="G19" s="51"/>
      <c r="H19" s="51"/>
      <c r="I19" s="51"/>
      <c r="J19" s="51"/>
      <c r="K19" s="51"/>
      <c r="L19" s="51"/>
      <c r="M19" s="51"/>
      <c r="N19" s="51"/>
      <c r="O19" s="51"/>
      <c r="P19" s="52"/>
    </row>
    <row r="20" spans="2:19" s="53" customFormat="1" ht="18.75" customHeight="1">
      <c r="B20" s="54" t="s">
        <v>30</v>
      </c>
      <c r="C20" s="55" t="s">
        <v>31</v>
      </c>
      <c r="D20" s="55"/>
      <c r="E20" s="55"/>
      <c r="F20" s="55"/>
      <c r="G20" s="56" t="s">
        <v>32</v>
      </c>
      <c r="H20" s="56" t="s">
        <v>33</v>
      </c>
      <c r="I20" s="56"/>
      <c r="J20" s="56"/>
      <c r="K20" s="56"/>
      <c r="L20" s="56"/>
      <c r="M20" s="56"/>
      <c r="N20" s="56"/>
      <c r="O20" s="57" t="s">
        <v>34</v>
      </c>
      <c r="P20" s="58" t="s">
        <v>35</v>
      </c>
      <c r="Q20" s="58"/>
      <c r="R20" s="58"/>
      <c r="S20" s="58"/>
    </row>
    <row r="21" spans="2:19" s="53" customFormat="1" ht="27" customHeight="1">
      <c r="B21" s="59">
        <v>0.25</v>
      </c>
      <c r="C21" s="60" t="s">
        <v>36</v>
      </c>
      <c r="D21" s="61" t="s">
        <v>37</v>
      </c>
      <c r="E21" s="61"/>
      <c r="F21" s="61"/>
      <c r="G21" s="62">
        <v>0.25</v>
      </c>
      <c r="H21" s="63" t="s">
        <v>38</v>
      </c>
      <c r="I21" s="63"/>
      <c r="J21" s="63"/>
      <c r="K21" s="63"/>
      <c r="L21" s="63"/>
      <c r="M21" s="63"/>
      <c r="N21" s="63"/>
      <c r="O21" s="62">
        <v>0.25</v>
      </c>
      <c r="P21" s="64" t="s">
        <v>39</v>
      </c>
      <c r="Q21" s="65" t="s">
        <v>40</v>
      </c>
      <c r="R21" s="65"/>
      <c r="S21" s="66"/>
    </row>
    <row r="22" spans="2:19" s="53" customFormat="1" ht="36.75" customHeight="1">
      <c r="B22" s="59">
        <v>0.3</v>
      </c>
      <c r="C22" s="60" t="s">
        <v>41</v>
      </c>
      <c r="D22" s="61" t="s">
        <v>42</v>
      </c>
      <c r="E22" s="61"/>
      <c r="F22" s="61"/>
      <c r="G22" s="62">
        <v>0.3</v>
      </c>
      <c r="H22" s="67" t="s">
        <v>43</v>
      </c>
      <c r="I22" s="67"/>
      <c r="J22" s="67"/>
      <c r="K22" s="67"/>
      <c r="L22" s="67"/>
      <c r="M22" s="68" t="s">
        <v>44</v>
      </c>
      <c r="N22" s="68"/>
      <c r="O22" s="62">
        <v>0.3</v>
      </c>
      <c r="P22" s="69" t="s">
        <v>45</v>
      </c>
      <c r="Q22" s="65" t="s">
        <v>46</v>
      </c>
      <c r="R22" s="70" t="s">
        <v>39</v>
      </c>
      <c r="S22" s="66" t="s">
        <v>47</v>
      </c>
    </row>
    <row r="23" spans="2:19" s="53" customFormat="1" ht="36.75" customHeight="1">
      <c r="B23" s="59">
        <v>0.35</v>
      </c>
      <c r="C23" s="60" t="s">
        <v>41</v>
      </c>
      <c r="D23" s="61" t="s">
        <v>48</v>
      </c>
      <c r="E23" s="61"/>
      <c r="F23" s="61"/>
      <c r="G23" s="62">
        <v>0.35</v>
      </c>
      <c r="H23" s="67" t="s">
        <v>49</v>
      </c>
      <c r="I23" s="67"/>
      <c r="J23" s="67"/>
      <c r="K23" s="67"/>
      <c r="L23" s="67"/>
      <c r="M23" s="71" t="s">
        <v>50</v>
      </c>
      <c r="N23" s="71"/>
      <c r="O23" s="62">
        <v>0.35</v>
      </c>
      <c r="P23" s="69" t="s">
        <v>45</v>
      </c>
      <c r="Q23" s="65" t="s">
        <v>51</v>
      </c>
      <c r="R23" s="70" t="s">
        <v>39</v>
      </c>
      <c r="S23" s="66" t="s">
        <v>52</v>
      </c>
    </row>
    <row r="24" spans="2:19" s="53" customFormat="1" ht="36" customHeight="1">
      <c r="B24" s="62">
        <v>0.4</v>
      </c>
      <c r="C24" s="60" t="s">
        <v>41</v>
      </c>
      <c r="D24" s="61" t="s">
        <v>53</v>
      </c>
      <c r="E24" s="61"/>
      <c r="F24" s="61"/>
      <c r="G24" s="62">
        <v>0.4</v>
      </c>
      <c r="H24" s="63" t="s">
        <v>54</v>
      </c>
      <c r="I24" s="63"/>
      <c r="J24" s="63"/>
      <c r="K24" s="63"/>
      <c r="L24" s="63"/>
      <c r="M24" s="63"/>
      <c r="N24" s="63"/>
      <c r="O24" s="62">
        <v>0.4</v>
      </c>
      <c r="P24" s="72" t="s">
        <v>45</v>
      </c>
      <c r="Q24" s="72" t="s">
        <v>52</v>
      </c>
      <c r="R24" s="72"/>
      <c r="S24" s="73"/>
    </row>
    <row r="25" spans="2:19" s="74" customFormat="1" ht="27.75" customHeight="1">
      <c r="B25" s="62"/>
      <c r="C25" s="75" t="s">
        <v>55</v>
      </c>
      <c r="D25" s="75"/>
      <c r="E25" s="75"/>
      <c r="F25" s="75"/>
      <c r="G25" s="62"/>
      <c r="H25" s="63"/>
      <c r="I25" s="63"/>
      <c r="J25" s="63"/>
      <c r="K25" s="63"/>
      <c r="L25" s="63"/>
      <c r="M25" s="63"/>
      <c r="N25" s="63"/>
      <c r="O25" s="62"/>
      <c r="P25" s="72"/>
      <c r="Q25" s="72"/>
      <c r="R25" s="72"/>
      <c r="S25" s="73"/>
    </row>
  </sheetData>
  <sheetProtection selectLockedCells="1" selectUnlockedCells="1"/>
  <mergeCells count="60">
    <mergeCell ref="C1:O1"/>
    <mergeCell ref="A2:C2"/>
    <mergeCell ref="G3:H3"/>
    <mergeCell ref="J3:L4"/>
    <mergeCell ref="M3:O4"/>
    <mergeCell ref="G4:H4"/>
    <mergeCell ref="B5:C5"/>
    <mergeCell ref="G5:H5"/>
    <mergeCell ref="J5:L5"/>
    <mergeCell ref="Q5:S14"/>
    <mergeCell ref="B6:C6"/>
    <mergeCell ref="G6:H6"/>
    <mergeCell ref="J6:L6"/>
    <mergeCell ref="B7:C7"/>
    <mergeCell ref="G7:H7"/>
    <mergeCell ref="J7:L7"/>
    <mergeCell ref="M7:O7"/>
    <mergeCell ref="B8:C8"/>
    <mergeCell ref="D8:E8"/>
    <mergeCell ref="J8:L8"/>
    <mergeCell ref="M8:O8"/>
    <mergeCell ref="D9:H9"/>
    <mergeCell ref="J9:L9"/>
    <mergeCell ref="M9:O9"/>
    <mergeCell ref="G10:H10"/>
    <mergeCell ref="C11:F11"/>
    <mergeCell ref="C13:D14"/>
    <mergeCell ref="E13:E14"/>
    <mergeCell ref="F13:F14"/>
    <mergeCell ref="I13:I14"/>
    <mergeCell ref="J13:J14"/>
    <mergeCell ref="K13:K14"/>
    <mergeCell ref="L13:L14"/>
    <mergeCell ref="C16:E16"/>
    <mergeCell ref="F16:I16"/>
    <mergeCell ref="J16:N16"/>
    <mergeCell ref="F17:N17"/>
    <mergeCell ref="F18:N18"/>
    <mergeCell ref="F19:O19"/>
    <mergeCell ref="C20:F20"/>
    <mergeCell ref="H20:N20"/>
    <mergeCell ref="P20:S20"/>
    <mergeCell ref="D21:F21"/>
    <mergeCell ref="H21:N21"/>
    <mergeCell ref="D22:F22"/>
    <mergeCell ref="H22:L22"/>
    <mergeCell ref="M22:N22"/>
    <mergeCell ref="D23:F23"/>
    <mergeCell ref="H23:L23"/>
    <mergeCell ref="M23:N23"/>
    <mergeCell ref="B24:B25"/>
    <mergeCell ref="D24:F24"/>
    <mergeCell ref="G24:G25"/>
    <mergeCell ref="H24:N25"/>
    <mergeCell ref="O24:O25"/>
    <mergeCell ref="P24:P25"/>
    <mergeCell ref="Q24:Q25"/>
    <mergeCell ref="R24:R25"/>
    <mergeCell ref="S24:S25"/>
    <mergeCell ref="C25:F25"/>
  </mergeCells>
  <printOptions horizontalCentered="1" verticalCentered="1"/>
  <pageMargins left="0.21666666666666667" right="0.2048611111111111" top="0.5118055555555555" bottom="0.5118055555555555" header="0.5118055555555555" footer="0.5118055555555555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2019-07-01T12:48:33Z</dcterms:created>
  <cp:category/>
  <cp:version/>
  <cp:contentType/>
  <cp:contentStatus/>
  <cp:revision>1</cp:revision>
</cp:coreProperties>
</file>